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<sst xmlns="http://schemas.openxmlformats.org/spreadsheetml/2006/main" count="56" uniqueCount="55">
  <si>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Skutečnost - náklady a výnosy OS ČUS</t>
  </si>
  <si>
    <t>Rozpočet</t>
  </si>
  <si>
    <t>Skutečné náklady</t>
  </si>
  <si>
    <t>(středisko 100)</t>
  </si>
  <si>
    <t>N Á K L A D Y</t>
  </si>
  <si>
    <t>SPOTŘEBOVANÉ NÁKUPY</t>
  </si>
  <si>
    <t>Spotřeba materiálu poháry</t>
  </si>
  <si>
    <t>Spotřeba ostatního materiálu</t>
  </si>
  <si>
    <t>Spotřeba DHM</t>
  </si>
  <si>
    <t>Spotřeba elektřiny</t>
  </si>
  <si>
    <t>Spotřeba plynu</t>
  </si>
  <si>
    <t>Spotřeba vody</t>
  </si>
  <si>
    <t>SLUŽBY</t>
  </si>
  <si>
    <t>Oprava a údržba majetku</t>
  </si>
  <si>
    <t>Cestovné</t>
  </si>
  <si>
    <t>Občerstvení na schůze, repre</t>
  </si>
  <si>
    <t>Vyhlášení nejúspěšnějších sportovců</t>
  </si>
  <si>
    <t>Poštovné, telefon, internet</t>
  </si>
  <si>
    <t>Nájemné</t>
  </si>
  <si>
    <t>Doprava osob</t>
  </si>
  <si>
    <t>Odvoz odpadu</t>
  </si>
  <si>
    <t>Software, antivir</t>
  </si>
  <si>
    <t>Servisní služby + kancel.papír Minolta</t>
  </si>
  <si>
    <t>Ostatní služby + revize</t>
  </si>
  <si>
    <t>OSOBNÍ NÁKLADY</t>
  </si>
  <si>
    <t>Mzdy pracovníků</t>
  </si>
  <si>
    <t>Dohody o pracovní činnosti</t>
  </si>
  <si>
    <t>Dohody o provedení práce</t>
  </si>
  <si>
    <t>Sociální a zdravotní pojištění</t>
  </si>
  <si>
    <t>Zákonné pojištění pracovníků</t>
  </si>
  <si>
    <t>OSTATNÍ NÁKLADY</t>
  </si>
  <si>
    <t>Bankovní poplatky</t>
  </si>
  <si>
    <t>Daň z nemovitosti</t>
  </si>
  <si>
    <t>Poplatky rozhlas a televize</t>
  </si>
  <si>
    <t>Pojištění budovy</t>
  </si>
  <si>
    <t>Členské příspěvky ČUS</t>
  </si>
  <si>
    <t>Jiné ostatní náklady</t>
  </si>
  <si>
    <t>ODPISY</t>
  </si>
  <si>
    <t>P Ř Í J M Y</t>
  </si>
  <si>
    <t>Tržby z prodeje služeb (za účetnictví OFS)</t>
  </si>
  <si>
    <t>Jiné ostatní výnosy + úroky</t>
  </si>
  <si>
    <t>Přijaté dary</t>
  </si>
  <si>
    <t>Příspěvek na činnost od svazů a ČUS</t>
  </si>
  <si>
    <t>Členské příspěvky</t>
  </si>
  <si>
    <t>Plánovaný schodek</t>
  </si>
  <si>
    <t>NÁKLADY CELKEM</t>
  </si>
  <si>
    <t>PŘÍJMY CELKEM</t>
  </si>
  <si>
    <t>Příspěvek na činnost SCS (vl.zdroje ČUS)</t>
  </si>
  <si>
    <t>Tržby-pronájem NP + tržba z reklamy</t>
  </si>
  <si>
    <t>Skutečné nláklady</t>
  </si>
  <si>
    <t>Dotace Magistrát FM</t>
  </si>
  <si>
    <t>k 31.12.2020</t>
  </si>
  <si>
    <t>K 31.10.2021</t>
  </si>
  <si>
    <t>Spotřeba materiálu na opravy</t>
  </si>
  <si>
    <t>Příspěvek na činnosti SCS (z dot. NSA)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</si>
</sst>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4" fontId="1" fillId="0" borderId="11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/>
    </xf>
    <xf numFmtId="0" fontId="4" fillId="34" borderId="12" xfId="0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3" fillId="0" borderId="16" xfId="0" applyNumberFormat="1" applyFont="1" applyBorder="1" applyAlignment="1">
      <alignment horizontal="left"/>
    </xf>
    <xf numFmtId="4" fontId="1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 horizontal="left"/>
    </xf>
    <xf numFmtId="4" fontId="1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15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40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 horizontal="left"/>
    </xf>
    <xf numFmtId="9" fontId="1" fillId="0" borderId="0" xfId="0" applyNumberFormat="1" applyFont="1" applyAlignment="1">
      <alignment/>
    </xf>
    <xf numFmtId="4" fontId="3" fillId="0" borderId="18" xfId="0" applyNumberFormat="1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E13" sqref="E13"/>
    </sheetView>
  </sheetViews>
  <sheetFormatPr defaultColWidth="9.25390625" defaultRowHeight="12.75"/>
  <cols>
    <col min="1" max="1" width="37.00390625" style="1" customWidth="1"/>
    <col min="2" max="2" width="18.375" style="29" customWidth="1"/>
    <col min="3" max="3" width="11.25390625" style="1" customWidth="1"/>
    <col min="4" max="4" width="18.375" style="1" customWidth="1"/>
    <col min="5" max="5" width="12.125" style="29" customWidth="1"/>
    <col min="6" max="6" width="10.75390625" style="1" customWidth="1"/>
    <col min="7" max="16384" width="9.25390625" style="1" customWidth="1"/>
  </cols>
  <sheetData>
    <row r="1" spans="1:5" ht="12.75" customHeight="1">
      <c r="A1" s="2" t="s">
        <v>0</v>
      </c>
      <c r="B1" s="21" t="s">
        <v>49</v>
      </c>
      <c r="C1" s="3" t="s">
        <v>1</v>
      </c>
      <c r="D1" s="3" t="s">
        <v>2</v>
      </c>
      <c r="E1" s="21" t="s">
        <v>1</v>
      </c>
    </row>
    <row r="2" spans="1:5" ht="12.75" customHeight="1">
      <c r="A2" s="4" t="s">
        <v>3</v>
      </c>
      <c r="B2" s="22" t="s">
        <v>51</v>
      </c>
      <c r="C2" s="5">
        <v>2021</v>
      </c>
      <c r="D2" s="5" t="s">
        <v>52</v>
      </c>
      <c r="E2" s="22">
        <v>2022</v>
      </c>
    </row>
    <row r="3" spans="1:5" ht="12.75" customHeight="1">
      <c r="A3" s="6"/>
      <c r="B3" s="23"/>
      <c r="C3" s="7"/>
      <c r="D3" s="8">
        <f>D4/C4</f>
        <v>0.7901508853910476</v>
      </c>
      <c r="E3" s="31"/>
    </row>
    <row r="4" spans="1:5" ht="12.75">
      <c r="A4" s="9" t="s">
        <v>4</v>
      </c>
      <c r="B4" s="24">
        <f>B6+B14+B26+B32+B39</f>
        <v>955928.5399999999</v>
      </c>
      <c r="C4" s="10">
        <f>C6+C14+C26+C32+C39</f>
        <v>813200</v>
      </c>
      <c r="D4" s="11">
        <f>D6+D14+D26+D32+D39</f>
        <v>642550.7</v>
      </c>
      <c r="E4" s="26">
        <f>E6+E14+E26+E32+E39</f>
        <v>868700</v>
      </c>
    </row>
    <row r="5" spans="1:5" ht="12.75">
      <c r="A5" s="12"/>
      <c r="B5" s="25"/>
      <c r="C5" s="13"/>
      <c r="D5" s="14"/>
      <c r="E5" s="32"/>
    </row>
    <row r="6" spans="1:5" ht="12.75">
      <c r="A6" s="9" t="s">
        <v>5</v>
      </c>
      <c r="B6" s="24">
        <f>B7+B9+B10+B8+B11+B12+B13</f>
        <v>144729.08</v>
      </c>
      <c r="C6" s="10">
        <f>C7+C9+C10+C8+C11+C12+C13</f>
        <v>119000</v>
      </c>
      <c r="D6" s="10">
        <f>D7+D9+D10+D8+D11+D12+D13</f>
        <v>98627.13</v>
      </c>
      <c r="E6" s="26">
        <f>E7+E9+E10+E8+E11+E12+E13</f>
        <v>166200</v>
      </c>
    </row>
    <row r="7" spans="1:5" ht="12.75">
      <c r="A7" s="12" t="s">
        <v>6</v>
      </c>
      <c r="B7" s="16">
        <v>0</v>
      </c>
      <c r="C7" s="15"/>
      <c r="D7" s="16"/>
      <c r="E7" s="33"/>
    </row>
    <row r="8" spans="1:5" ht="12.75">
      <c r="A8" s="12" t="s">
        <v>53</v>
      </c>
      <c r="B8" s="17"/>
      <c r="C8" s="15"/>
      <c r="D8" s="17">
        <v>4608</v>
      </c>
      <c r="E8" s="33"/>
    </row>
    <row r="9" spans="1:5" ht="12.75">
      <c r="A9" s="12" t="s">
        <v>7</v>
      </c>
      <c r="B9" s="16">
        <v>6703</v>
      </c>
      <c r="C9" s="33">
        <v>6000</v>
      </c>
      <c r="D9" s="16">
        <v>4505</v>
      </c>
      <c r="E9" s="33">
        <v>6000</v>
      </c>
    </row>
    <row r="10" spans="1:5" ht="12.75">
      <c r="A10" s="12" t="s">
        <v>8</v>
      </c>
      <c r="B10" s="17">
        <f>3080.58+5111</f>
        <v>8191.58</v>
      </c>
      <c r="C10" s="33"/>
      <c r="D10" s="17">
        <v>900</v>
      </c>
      <c r="E10" s="33">
        <v>5200</v>
      </c>
    </row>
    <row r="11" spans="1:5" ht="12.75">
      <c r="A11" s="12" t="s">
        <v>9</v>
      </c>
      <c r="B11" s="17">
        <f>16015.13+26554</f>
        <v>42569.13</v>
      </c>
      <c r="C11" s="33">
        <v>30000</v>
      </c>
      <c r="D11" s="17">
        <f>3411.73+6512</f>
        <v>9923.73</v>
      </c>
      <c r="E11" s="33">
        <v>43000</v>
      </c>
    </row>
    <row r="12" spans="1:5" ht="12.75">
      <c r="A12" s="12" t="s">
        <v>10</v>
      </c>
      <c r="B12" s="17">
        <f>25060.41+41576</f>
        <v>66636.41</v>
      </c>
      <c r="C12" s="33">
        <v>65000</v>
      </c>
      <c r="D12" s="17">
        <f>44754.53+11513</f>
        <v>56267.53</v>
      </c>
      <c r="E12" s="33">
        <v>88000</v>
      </c>
    </row>
    <row r="13" spans="1:5" ht="12.75">
      <c r="A13" s="12" t="s">
        <v>11</v>
      </c>
      <c r="B13" s="17">
        <f>7761.96+12867</f>
        <v>20628.96</v>
      </c>
      <c r="C13" s="33">
        <v>18000</v>
      </c>
      <c r="D13" s="17">
        <f>16107.87+6315</f>
        <v>22422.870000000003</v>
      </c>
      <c r="E13" s="33">
        <v>24000</v>
      </c>
    </row>
    <row r="14" spans="1:5" ht="12.75">
      <c r="A14" s="9" t="s">
        <v>12</v>
      </c>
      <c r="B14" s="24">
        <f>B15+B16+B17+B19+B20+B21+B22+B25+B18+B23+B24</f>
        <v>231449.45999999996</v>
      </c>
      <c r="C14" s="10">
        <f>C15+C16+C17+C19+C20+C21+C22+C25+C18+C23+C24</f>
        <v>97800</v>
      </c>
      <c r="D14" s="10">
        <f>D15+D16+D17+D19+D20+D21+D22+D25+D18+D23+D24</f>
        <v>65821.57</v>
      </c>
      <c r="E14" s="38">
        <f>E15+E16+E17+E19+E20+E21+E22+E25+E18+E23+E24</f>
        <v>105000</v>
      </c>
    </row>
    <row r="15" spans="1:5" ht="12.75">
      <c r="A15" s="12" t="s">
        <v>13</v>
      </c>
      <c r="B15" s="16">
        <f>68024.17+84844</f>
        <v>152868.16999999998</v>
      </c>
      <c r="C15" s="34">
        <v>30000</v>
      </c>
      <c r="D15" s="16">
        <v>14500</v>
      </c>
      <c r="E15" s="34">
        <v>30000</v>
      </c>
    </row>
    <row r="16" spans="1:5" ht="12.75">
      <c r="A16" s="12" t="s">
        <v>14</v>
      </c>
      <c r="B16" s="16">
        <v>10675</v>
      </c>
      <c r="C16" s="33">
        <v>12000</v>
      </c>
      <c r="D16" s="16">
        <v>4549</v>
      </c>
      <c r="E16" s="33">
        <v>10000</v>
      </c>
    </row>
    <row r="17" spans="1:5" ht="12.75">
      <c r="A17" s="12" t="s">
        <v>15</v>
      </c>
      <c r="B17" s="16">
        <f>7738+11225</f>
        <v>18963</v>
      </c>
      <c r="C17" s="33">
        <v>16200</v>
      </c>
      <c r="D17" s="16">
        <v>7567</v>
      </c>
      <c r="E17" s="33">
        <v>18000</v>
      </c>
    </row>
    <row r="18" spans="1:5" ht="12.75">
      <c r="A18" s="12" t="s">
        <v>16</v>
      </c>
      <c r="B18" s="16"/>
      <c r="C18" s="35"/>
      <c r="D18" s="16"/>
      <c r="E18" s="35"/>
    </row>
    <row r="19" spans="1:5" ht="12.75">
      <c r="A19" s="12" t="s">
        <v>17</v>
      </c>
      <c r="B19" s="16">
        <f>4165+5808</f>
        <v>9973</v>
      </c>
      <c r="C19" s="33">
        <v>10000</v>
      </c>
      <c r="D19" s="16">
        <f>3069+4840</f>
        <v>7909</v>
      </c>
      <c r="E19" s="33">
        <v>10000</v>
      </c>
    </row>
    <row r="20" spans="1:5" ht="12.75">
      <c r="A20" s="12" t="s">
        <v>18</v>
      </c>
      <c r="B20" s="16">
        <v>400</v>
      </c>
      <c r="C20" s="33">
        <v>3000</v>
      </c>
      <c r="D20" s="16">
        <v>600</v>
      </c>
      <c r="E20" s="33">
        <v>3000</v>
      </c>
    </row>
    <row r="21" spans="1:5" ht="12.75">
      <c r="A21" s="12" t="s">
        <v>19</v>
      </c>
      <c r="B21" s="16">
        <v>2995.96</v>
      </c>
      <c r="C21" s="33">
        <v>4000</v>
      </c>
      <c r="D21" s="16">
        <v>2916.1</v>
      </c>
      <c r="E21" s="33">
        <v>4000</v>
      </c>
    </row>
    <row r="22" spans="1:5" ht="12.75">
      <c r="A22" s="12" t="s">
        <v>20</v>
      </c>
      <c r="B22" s="16">
        <f>2338.56+3876</f>
        <v>6214.5599999999995</v>
      </c>
      <c r="C22" s="33">
        <v>6000</v>
      </c>
      <c r="D22" s="16">
        <f>5627.06+3383</f>
        <v>9010.060000000001</v>
      </c>
      <c r="E22" s="33">
        <v>8000</v>
      </c>
    </row>
    <row r="23" spans="1:5" ht="12.75">
      <c r="A23" s="12" t="s">
        <v>21</v>
      </c>
      <c r="B23" s="16">
        <v>3388</v>
      </c>
      <c r="C23" s="33">
        <v>3600</v>
      </c>
      <c r="D23" s="16">
        <v>5941.1</v>
      </c>
      <c r="E23" s="33">
        <v>6000</v>
      </c>
    </row>
    <row r="24" spans="1:5" ht="12.75">
      <c r="A24" s="12" t="s">
        <v>22</v>
      </c>
      <c r="B24" s="16">
        <v>10433.77</v>
      </c>
      <c r="C24" s="33">
        <v>11000</v>
      </c>
      <c r="D24" s="16">
        <v>8542.6</v>
      </c>
      <c r="E24" s="33">
        <v>11000</v>
      </c>
    </row>
    <row r="25" spans="1:5" ht="12.75">
      <c r="A25" s="12" t="s">
        <v>23</v>
      </c>
      <c r="B25" s="16">
        <f>9673+2206+3659</f>
        <v>15538</v>
      </c>
      <c r="C25" s="33">
        <v>2000</v>
      </c>
      <c r="D25" s="16">
        <f>3086.71+1200</f>
        <v>4286.71</v>
      </c>
      <c r="E25" s="33">
        <v>5000</v>
      </c>
    </row>
    <row r="26" spans="1:5" ht="12.75">
      <c r="A26" s="9" t="s">
        <v>24</v>
      </c>
      <c r="B26" s="26">
        <f>B27+B29+B30+B31+B28</f>
        <v>523775</v>
      </c>
      <c r="C26" s="10">
        <f>C27+C29+C30+C31+C28</f>
        <v>539800</v>
      </c>
      <c r="D26" s="10">
        <f>D27+D29+D30+D31+D28</f>
        <v>446839</v>
      </c>
      <c r="E26" s="26">
        <f>E27+E29+E30+E31+E28</f>
        <v>539800</v>
      </c>
    </row>
    <row r="27" spans="1:5" ht="12.75">
      <c r="A27" s="12" t="s">
        <v>25</v>
      </c>
      <c r="B27" s="16">
        <v>349792</v>
      </c>
      <c r="C27" s="34">
        <v>360000</v>
      </c>
      <c r="D27" s="16">
        <v>299986</v>
      </c>
      <c r="E27" s="34">
        <v>360000</v>
      </c>
    </row>
    <row r="28" spans="1:5" ht="12.75">
      <c r="A28" s="12" t="s">
        <v>26</v>
      </c>
      <c r="B28" s="17"/>
      <c r="C28" s="33"/>
      <c r="D28" s="17"/>
      <c r="E28" s="33"/>
    </row>
    <row r="29" spans="1:5" ht="12.75">
      <c r="A29" s="12" t="s">
        <v>27</v>
      </c>
      <c r="B29" s="16">
        <v>57025</v>
      </c>
      <c r="C29" s="33">
        <v>57000</v>
      </c>
      <c r="D29" s="16">
        <v>44000</v>
      </c>
      <c r="E29" s="33">
        <v>57000</v>
      </c>
    </row>
    <row r="30" spans="1:5" ht="12.75">
      <c r="A30" s="12" t="s">
        <v>28</v>
      </c>
      <c r="B30" s="16">
        <f>84920+30817</f>
        <v>115737</v>
      </c>
      <c r="C30" s="33">
        <v>122400</v>
      </c>
      <c r="D30" s="16">
        <f>74399+27000</f>
        <v>101399</v>
      </c>
      <c r="E30" s="33">
        <v>122400</v>
      </c>
    </row>
    <row r="31" spans="1:5" ht="12.75">
      <c r="A31" s="12" t="s">
        <v>29</v>
      </c>
      <c r="B31" s="16">
        <v>1221</v>
      </c>
      <c r="C31" s="33">
        <v>400</v>
      </c>
      <c r="D31" s="16">
        <v>1454</v>
      </c>
      <c r="E31" s="33">
        <v>400</v>
      </c>
    </row>
    <row r="32" spans="1:5" ht="12.75">
      <c r="A32" s="9" t="s">
        <v>30</v>
      </c>
      <c r="B32" s="24">
        <f>B33+B34+B35+B36+B37+B38</f>
        <v>33513</v>
      </c>
      <c r="C32" s="10">
        <f>C33+C34+C35+C36+C37</f>
        <v>33600</v>
      </c>
      <c r="D32" s="10">
        <f>D33+D34+D35+D36+D37+D38</f>
        <v>31263</v>
      </c>
      <c r="E32" s="26">
        <f>E33+E34+E35+E36+E37+E38</f>
        <v>34700</v>
      </c>
    </row>
    <row r="33" spans="1:5" ht="12.75">
      <c r="A33" s="12" t="s">
        <v>31</v>
      </c>
      <c r="B33" s="16">
        <v>2974</v>
      </c>
      <c r="C33" s="33">
        <v>3000</v>
      </c>
      <c r="D33" s="16">
        <v>2660</v>
      </c>
      <c r="E33" s="33">
        <v>3000</v>
      </c>
    </row>
    <row r="34" spans="1:5" ht="12.75">
      <c r="A34" s="12" t="s">
        <v>32</v>
      </c>
      <c r="B34" s="16">
        <v>549</v>
      </c>
      <c r="C34" s="33">
        <v>600</v>
      </c>
      <c r="D34" s="16">
        <v>549</v>
      </c>
      <c r="E34" s="33">
        <v>600</v>
      </c>
    </row>
    <row r="35" spans="1:5" ht="12.75">
      <c r="A35" s="12" t="s">
        <v>33</v>
      </c>
      <c r="B35" s="16">
        <v>1080</v>
      </c>
      <c r="C35" s="33">
        <v>1100</v>
      </c>
      <c r="D35" s="16">
        <v>1080</v>
      </c>
      <c r="E35" s="33">
        <v>1100</v>
      </c>
    </row>
    <row r="36" spans="1:5" ht="12.75">
      <c r="A36" s="12" t="s">
        <v>34</v>
      </c>
      <c r="B36" s="16">
        <f>3664+6080</f>
        <v>9744</v>
      </c>
      <c r="C36" s="33">
        <v>9400</v>
      </c>
      <c r="D36" s="16">
        <f>2748+4560</f>
        <v>7308</v>
      </c>
      <c r="E36" s="33">
        <v>10000</v>
      </c>
    </row>
    <row r="37" spans="1:5" ht="12.75">
      <c r="A37" s="12" t="s">
        <v>35</v>
      </c>
      <c r="B37" s="16">
        <v>19166</v>
      </c>
      <c r="C37" s="33">
        <v>19500</v>
      </c>
      <c r="D37" s="16">
        <v>19606</v>
      </c>
      <c r="E37" s="33">
        <v>20000</v>
      </c>
    </row>
    <row r="38" spans="1:5" ht="12.75">
      <c r="A38" s="12" t="s">
        <v>36</v>
      </c>
      <c r="B38" s="16"/>
      <c r="C38" s="33"/>
      <c r="D38" s="16">
        <v>60</v>
      </c>
      <c r="E38" s="33"/>
    </row>
    <row r="39" spans="1:5" ht="12.75">
      <c r="A39" s="9" t="s">
        <v>37</v>
      </c>
      <c r="B39" s="10">
        <v>22462</v>
      </c>
      <c r="C39" s="10">
        <v>23000</v>
      </c>
      <c r="D39" s="10"/>
      <c r="E39" s="36">
        <v>23000</v>
      </c>
    </row>
    <row r="40" spans="1:5" ht="12.75">
      <c r="A40" s="12"/>
      <c r="B40" s="27"/>
      <c r="C40" s="15"/>
      <c r="D40" s="16"/>
      <c r="E40" s="33"/>
    </row>
    <row r="41" spans="1:6" ht="12.75">
      <c r="A41" s="9" t="s">
        <v>38</v>
      </c>
      <c r="B41" s="10">
        <f>B43+B44+B45+B46+B47+B48+B50+B42+B49</f>
        <v>802038.54</v>
      </c>
      <c r="C41" s="10">
        <f>C43+C44+C45+C46+C47+C48+C50+C42+C49</f>
        <v>813200</v>
      </c>
      <c r="D41" s="10">
        <f>D43+D44+D45+D46+D47+D48+D50+D42+D49</f>
        <v>882579.73</v>
      </c>
      <c r="E41" s="10">
        <f>E43+E44+E45+E46+E47+E48+E50+E42+E49</f>
        <v>868700</v>
      </c>
      <c r="F41" s="18"/>
    </row>
    <row r="42" spans="1:6" ht="12.75">
      <c r="A42" s="12" t="s">
        <v>39</v>
      </c>
      <c r="B42" s="16"/>
      <c r="C42" s="15"/>
      <c r="D42" s="16"/>
      <c r="E42" s="33"/>
      <c r="F42" s="18"/>
    </row>
    <row r="43" spans="1:6" ht="12.75">
      <c r="A43" s="12" t="s">
        <v>48</v>
      </c>
      <c r="B43" s="16">
        <v>226600</v>
      </c>
      <c r="C43" s="33">
        <v>231600</v>
      </c>
      <c r="D43" s="16">
        <v>176000</v>
      </c>
      <c r="E43" s="33">
        <v>231600</v>
      </c>
      <c r="F43" s="18"/>
    </row>
    <row r="44" spans="1:6" ht="12.75">
      <c r="A44" s="12" t="s">
        <v>40</v>
      </c>
      <c r="B44" s="16">
        <v>119.54</v>
      </c>
      <c r="C44" s="33">
        <v>100</v>
      </c>
      <c r="D44" s="16">
        <v>79.73</v>
      </c>
      <c r="E44" s="33">
        <v>100</v>
      </c>
      <c r="F44" s="18"/>
    </row>
    <row r="45" spans="1:8" ht="12.75">
      <c r="A45" s="12" t="s">
        <v>47</v>
      </c>
      <c r="B45" s="16">
        <v>113319</v>
      </c>
      <c r="C45" s="33"/>
      <c r="D45" s="16"/>
      <c r="E45" s="33"/>
      <c r="F45" s="18"/>
      <c r="H45" s="18"/>
    </row>
    <row r="46" spans="1:6" ht="12.75">
      <c r="A46" s="12" t="s">
        <v>54</v>
      </c>
      <c r="B46" s="17">
        <v>400000</v>
      </c>
      <c r="C46" s="33">
        <v>500000</v>
      </c>
      <c r="D46" s="17">
        <v>648000</v>
      </c>
      <c r="E46" s="33">
        <v>530000</v>
      </c>
      <c r="F46" s="18"/>
    </row>
    <row r="47" spans="1:6" ht="12.75">
      <c r="A47" s="12" t="s">
        <v>41</v>
      </c>
      <c r="B47" s="17">
        <v>5000</v>
      </c>
      <c r="C47" s="33">
        <v>10000</v>
      </c>
      <c r="D47" s="17"/>
      <c r="E47" s="33"/>
      <c r="F47" s="18"/>
    </row>
    <row r="48" spans="1:6" ht="12.75">
      <c r="A48" s="12" t="s">
        <v>42</v>
      </c>
      <c r="B48" s="17">
        <v>10000</v>
      </c>
      <c r="C48" s="33">
        <v>25000</v>
      </c>
      <c r="D48" s="17">
        <v>10000</v>
      </c>
      <c r="E48" s="33">
        <v>10000</v>
      </c>
      <c r="F48" s="18"/>
    </row>
    <row r="49" spans="1:6" ht="12.75">
      <c r="A49" s="12" t="s">
        <v>50</v>
      </c>
      <c r="B49" s="17"/>
      <c r="C49" s="33"/>
      <c r="D49" s="17"/>
      <c r="E49" s="33"/>
      <c r="F49" s="18"/>
    </row>
    <row r="50" spans="1:6" ht="12.75">
      <c r="A50" s="12" t="s">
        <v>43</v>
      </c>
      <c r="B50" s="17">
        <v>47000</v>
      </c>
      <c r="C50" s="15">
        <v>46500</v>
      </c>
      <c r="D50" s="17">
        <v>48500</v>
      </c>
      <c r="E50" s="33">
        <v>97000</v>
      </c>
      <c r="F50" s="18"/>
    </row>
    <row r="51" spans="1:6" ht="12.75">
      <c r="A51" s="12" t="s">
        <v>44</v>
      </c>
      <c r="B51" s="10">
        <f>B53-B52</f>
        <v>-153889.99999999988</v>
      </c>
      <c r="C51" s="10">
        <f>C53-C52</f>
        <v>0</v>
      </c>
      <c r="D51" s="10">
        <f>D53-D52</f>
        <v>240029.03000000003</v>
      </c>
      <c r="E51" s="10">
        <f>E53-E52</f>
        <v>0</v>
      </c>
      <c r="F51" s="18"/>
    </row>
    <row r="52" spans="1:5" ht="12.75">
      <c r="A52" s="19" t="s">
        <v>45</v>
      </c>
      <c r="B52" s="20">
        <f>B4</f>
        <v>955928.5399999999</v>
      </c>
      <c r="C52" s="20">
        <f>C4</f>
        <v>813200</v>
      </c>
      <c r="D52" s="20">
        <f>D4</f>
        <v>642550.7</v>
      </c>
      <c r="E52" s="20">
        <f>E4</f>
        <v>868700</v>
      </c>
    </row>
    <row r="53" spans="1:5" ht="12.75">
      <c r="A53" s="19" t="s">
        <v>46</v>
      </c>
      <c r="B53" s="20">
        <f>B41</f>
        <v>802038.54</v>
      </c>
      <c r="C53" s="20">
        <f>C41</f>
        <v>813200</v>
      </c>
      <c r="D53" s="20">
        <f>D41</f>
        <v>882579.73</v>
      </c>
      <c r="E53" s="20">
        <f>E41</f>
        <v>868700</v>
      </c>
    </row>
    <row r="54" spans="2:5" ht="12.75">
      <c r="B54" s="28"/>
      <c r="E54" s="37"/>
    </row>
    <row r="56" ht="12.75">
      <c r="B56" s="30"/>
    </row>
    <row r="57" ht="12.75">
      <c r="B57" s="30"/>
    </row>
  </sheetData>
  <sheetProtection selectLockedCells="1" selectUnlockedCells="1"/>
  <printOptions/>
  <pageMargins left="0.39375" right="0.393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2020-11-10T11:55:07Z</cp:lastPrinted>
  <dcterms:created xsi:type="dcterms:W3CDTF">2020-11-10T11:55:21Z</dcterms:created>
  <dcterms:modified xsi:type="dcterms:W3CDTF">2021-11-16T09:21:58Z</dcterms:modified>
  <cp:category/>
  <cp:version/>
  <cp:contentType/>
  <cp:contentStatus/>
</cp:coreProperties>
</file>